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095" windowHeight="12225" tabRatio="900"/>
  </bookViews>
  <sheets>
    <sheet name="能源折算表" sheetId="1" r:id="rId1"/>
  </sheets>
  <calcPr calcId="144525"/>
</workbook>
</file>

<file path=xl/sharedStrings.xml><?xml version="1.0" encoding="utf-8"?>
<sst xmlns="http://schemas.openxmlformats.org/spreadsheetml/2006/main" count="67">
  <si>
    <t>各类能源折算标准煤的参考系数及实际使用量折算工具</t>
  </si>
  <si>
    <t>返回经济概况表</t>
  </si>
  <si>
    <t>序号</t>
  </si>
  <si>
    <t>品 种</t>
  </si>
  <si>
    <t>实际使用量
（请企业直接
在下面填写）</t>
  </si>
  <si>
    <t>单位</t>
  </si>
  <si>
    <t>折标准煤系数</t>
  </si>
  <si>
    <t>折合标准煤数量
（自动计算生成）</t>
  </si>
  <si>
    <t>（提    示）</t>
  </si>
  <si>
    <r>
      <t xml:space="preserve">自选的折标准煤系数
</t>
    </r>
    <r>
      <rPr>
        <sz val="9"/>
        <color indexed="10"/>
        <rFont val="宋体"/>
        <charset val="134"/>
      </rPr>
      <t>必须选（可改写系数）</t>
    </r>
  </si>
  <si>
    <t>原煤</t>
  </si>
  <si>
    <t>千克</t>
  </si>
  <si>
    <t>0.7143千克标准煤／千克</t>
  </si>
  <si>
    <t>吨</t>
  </si>
  <si>
    <t>洗精煤</t>
  </si>
  <si>
    <t>0.9000千克标准煤／千克</t>
  </si>
  <si>
    <t>洗中煤</t>
  </si>
  <si>
    <t>0.2857千克标准煤／千克</t>
  </si>
  <si>
    <t>煤泥</t>
  </si>
  <si>
    <t>0.2857-0.4286千克标准煤／千克</t>
  </si>
  <si>
    <t>如希望更精确一点，请自行确定系数进行计算</t>
  </si>
  <si>
    <t>焦炭</t>
  </si>
  <si>
    <t>0.9714千克标准煤／千克</t>
  </si>
  <si>
    <t>原油</t>
  </si>
  <si>
    <t>1.4286千克标准煤／千克</t>
  </si>
  <si>
    <t>汽油</t>
  </si>
  <si>
    <t>1.4714千克标准煤／千克</t>
  </si>
  <si>
    <t>煤油</t>
  </si>
  <si>
    <t>柴油</t>
  </si>
  <si>
    <t>1.4571千克标准煤／千克</t>
  </si>
  <si>
    <t>燃料油</t>
  </si>
  <si>
    <t>液化石油气油</t>
  </si>
  <si>
    <t>1.7143千克标准煤／千克</t>
  </si>
  <si>
    <t>炼厂干气</t>
  </si>
  <si>
    <t>立方米</t>
  </si>
  <si>
    <t>1.5714千克标准煤／立方米</t>
  </si>
  <si>
    <t>油田天然气</t>
  </si>
  <si>
    <t>1.3300千克标准煤／立方米</t>
  </si>
  <si>
    <t>气田天然气</t>
  </si>
  <si>
    <t>1.2143千克标准煤／立方米</t>
  </si>
  <si>
    <t>煤田天然气
(即煤矿瓦斯气)</t>
  </si>
  <si>
    <t>0.5000-0.5174千克标准煤／立方米</t>
  </si>
  <si>
    <t>焦炉煤气</t>
  </si>
  <si>
    <t>0.5714-0.6143千克标准煤／立方米</t>
  </si>
  <si>
    <t>其他煤气</t>
  </si>
  <si>
    <t>(1)发生炉煤气</t>
  </si>
  <si>
    <t>0.1786千克标准煤／立方米</t>
  </si>
  <si>
    <t>(2)重油催化裂解煤气</t>
  </si>
  <si>
    <t>0.6571千克标准煤／立方米</t>
  </si>
  <si>
    <t>(3)重油热裂煤气</t>
  </si>
  <si>
    <t>(4)焦炭制气</t>
  </si>
  <si>
    <t>0.5571千克标准煤／立方米</t>
  </si>
  <si>
    <t>(5)压力气化煤气</t>
  </si>
  <si>
    <t>0.5143千克标准煤／立方米</t>
  </si>
  <si>
    <t>(6)水煤气</t>
  </si>
  <si>
    <t>0.3571千克标准煤／立方米)</t>
  </si>
  <si>
    <t>电力(等价）</t>
  </si>
  <si>
    <t>千瓦小时</t>
  </si>
  <si>
    <t>0.4040千克标准煤／千瓦小时(用于计算最终消费)</t>
  </si>
  <si>
    <t>电力(当量)</t>
  </si>
  <si>
    <t>0.1229千克标准煤／千瓦小时(用于计算火力发电)</t>
  </si>
  <si>
    <t>热力(当量)</t>
  </si>
  <si>
    <t>百万焦耳</t>
  </si>
  <si>
    <t>0.03412千克标准煤／百万焦耳</t>
  </si>
  <si>
    <t>1000千卡</t>
  </si>
  <si>
    <t>(0.14286千克标准煤／1000千卡)</t>
  </si>
  <si>
    <t>合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</si>
</sst>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3">
    <font>
      <sz val="12"/>
      <name val="宋体"/>
      <charset val="134"/>
    </font>
    <font>
      <sz val="9"/>
      <name val="宋体"/>
      <charset val="134"/>
    </font>
    <font>
      <b/>
      <sz val="14"/>
      <name val="宋体"/>
      <charset val="134"/>
    </font>
    <font>
      <u/>
      <sz val="12"/>
      <color indexed="12"/>
      <name val="宋体"/>
      <charset val="134"/>
    </font>
    <font>
      <sz val="9"/>
      <color indexed="10"/>
      <name val="宋体"/>
      <charset val="134"/>
    </font>
    <font>
      <sz val="11"/>
      <color indexed="8"/>
      <name val="宋体"/>
      <charset val="134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sz val="11"/>
      <color indexed="20"/>
      <name val="宋体"/>
      <charset val="134"/>
    </font>
    <font>
      <b/>
      <sz val="11"/>
      <color indexed="8"/>
      <name val="宋体"/>
      <charset val="134"/>
    </font>
    <font>
      <sz val="11"/>
      <color indexed="9"/>
      <name val="宋体"/>
      <charset val="134"/>
    </font>
    <font>
      <b/>
      <sz val="15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i/>
      <sz val="11"/>
      <color indexed="23"/>
      <name val="宋体"/>
      <charset val="134"/>
    </font>
    <font>
      <u/>
      <sz val="12"/>
      <color indexed="36"/>
      <name val="宋体"/>
      <charset val="134"/>
    </font>
    <font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1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0" fillId="8" borderId="7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12" borderId="9" applyNumberFormat="0" applyAlignment="0" applyProtection="0">
      <alignment vertical="center"/>
    </xf>
    <xf numFmtId="0" fontId="16" fillId="12" borderId="10" applyNumberFormat="0" applyAlignment="0" applyProtection="0">
      <alignment vertical="center"/>
    </xf>
    <xf numFmtId="0" fontId="20" fillId="21" borderId="12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0" fillId="0" borderId="0"/>
    <xf numFmtId="0" fontId="10" fillId="2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3" borderId="0" xfId="10" applyFont="1" applyFill="1" applyAlignment="1" applyProtection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>
      <alignment vertical="center"/>
    </xf>
    <xf numFmtId="0" fontId="0" fillId="2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Normal_39 通信设备、计算机及其他电子设备" xfId="46"/>
    <cellStyle name="强调文字颜色 6" xfId="47" builtinId="49"/>
    <cellStyle name="40% - 强调文字颜色 6" xfId="48" builtinId="51"/>
    <cellStyle name="60% - 强调文字颜色 6" xfId="49" builtinId="52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30"/>
  <sheetViews>
    <sheetView tabSelected="1" workbookViewId="0">
      <pane ySplit="5" topLeftCell="BM6" activePane="bottomLeft" state="frozen"/>
      <selection/>
      <selection pane="bottomLeft" activeCell="C13" sqref="C13"/>
    </sheetView>
  </sheetViews>
  <sheetFormatPr defaultColWidth="29.875" defaultRowHeight="18.75" customHeight="1"/>
  <cols>
    <col min="1" max="1" width="4.75" style="3" customWidth="1"/>
    <col min="2" max="2" width="10" style="4" customWidth="1"/>
    <col min="3" max="3" width="11.375" style="4" customWidth="1"/>
    <col min="4" max="4" width="8.25" style="3" customWidth="1"/>
    <col min="5" max="5" width="21" style="4" customWidth="1"/>
    <col min="6" max="6" width="13.125" style="4" customWidth="1"/>
    <col min="7" max="7" width="4.75" style="3" customWidth="1"/>
    <col min="8" max="8" width="18" style="4" customWidth="1"/>
    <col min="9" max="9" width="16.5" style="4" customWidth="1"/>
    <col min="10" max="16384" width="29.875" style="4"/>
  </cols>
  <sheetData>
    <row r="1" customHeight="1" spans="2:6">
      <c r="B1" s="5" t="s">
        <v>0</v>
      </c>
      <c r="C1" s="5"/>
      <c r="D1" s="5"/>
      <c r="E1" s="5"/>
      <c r="F1" s="6" t="s">
        <v>1</v>
      </c>
    </row>
    <row r="2" s="1" customFormat="1" ht="33.75" spans="1:9">
      <c r="A2" s="7" t="s">
        <v>2</v>
      </c>
      <c r="B2" s="8" t="s">
        <v>3</v>
      </c>
      <c r="C2" s="9" t="s">
        <v>4</v>
      </c>
      <c r="D2" s="8" t="s">
        <v>5</v>
      </c>
      <c r="E2" s="8" t="s">
        <v>6</v>
      </c>
      <c r="F2" s="8" t="s">
        <v>7</v>
      </c>
      <c r="G2" s="8" t="s">
        <v>5</v>
      </c>
      <c r="H2" s="10" t="s">
        <v>8</v>
      </c>
      <c r="I2" s="8" t="s">
        <v>9</v>
      </c>
    </row>
    <row r="3" s="2" customFormat="1" ht="11.25" spans="1:9">
      <c r="A3" s="8">
        <v>1</v>
      </c>
      <c r="B3" s="11" t="s">
        <v>10</v>
      </c>
      <c r="C3" s="11">
        <v>0</v>
      </c>
      <c r="D3" s="8" t="s">
        <v>11</v>
      </c>
      <c r="E3" s="11" t="s">
        <v>12</v>
      </c>
      <c r="F3" s="11">
        <f>C3*0.7143/1000</f>
        <v>0</v>
      </c>
      <c r="G3" s="8" t="s">
        <v>13</v>
      </c>
      <c r="I3" s="11"/>
    </row>
    <row r="4" s="2" customFormat="1" ht="11.25" spans="1:9">
      <c r="A4" s="8">
        <v>2</v>
      </c>
      <c r="B4" s="11" t="s">
        <v>14</v>
      </c>
      <c r="C4" s="11">
        <v>0</v>
      </c>
      <c r="D4" s="8" t="s">
        <v>11</v>
      </c>
      <c r="E4" s="11" t="s">
        <v>15</v>
      </c>
      <c r="F4" s="11">
        <f>C4*0.9/1000</f>
        <v>0</v>
      </c>
      <c r="G4" s="8" t="s">
        <v>13</v>
      </c>
      <c r="I4" s="11"/>
    </row>
    <row r="5" s="2" customFormat="1" ht="11.25" spans="1:9">
      <c r="A5" s="8">
        <v>3</v>
      </c>
      <c r="B5" s="11" t="s">
        <v>16</v>
      </c>
      <c r="C5" s="11">
        <v>0</v>
      </c>
      <c r="D5" s="8" t="s">
        <v>11</v>
      </c>
      <c r="E5" s="11" t="s">
        <v>17</v>
      </c>
      <c r="F5" s="11">
        <f>C5*2857/1000</f>
        <v>0</v>
      </c>
      <c r="G5" s="8" t="s">
        <v>13</v>
      </c>
      <c r="I5" s="11"/>
    </row>
    <row r="6" s="2" customFormat="1" ht="22.5" spans="1:9">
      <c r="A6" s="8">
        <v>4</v>
      </c>
      <c r="B6" s="11" t="s">
        <v>18</v>
      </c>
      <c r="C6" s="11">
        <v>0</v>
      </c>
      <c r="D6" s="8" t="s">
        <v>11</v>
      </c>
      <c r="E6" s="11" t="s">
        <v>19</v>
      </c>
      <c r="F6" s="11">
        <f>C6*I6/1000</f>
        <v>0</v>
      </c>
      <c r="G6" s="8" t="s">
        <v>13</v>
      </c>
      <c r="H6" s="12" t="s">
        <v>20</v>
      </c>
      <c r="I6" s="16">
        <v>0.3572</v>
      </c>
    </row>
    <row r="7" s="2" customFormat="1" ht="11.25" spans="1:9">
      <c r="A7" s="8">
        <v>5</v>
      </c>
      <c r="B7" s="11" t="s">
        <v>21</v>
      </c>
      <c r="C7" s="11">
        <v>0</v>
      </c>
      <c r="D7" s="8" t="s">
        <v>11</v>
      </c>
      <c r="E7" s="11" t="s">
        <v>22</v>
      </c>
      <c r="F7" s="11">
        <f>C7*0.9714/1000</f>
        <v>0</v>
      </c>
      <c r="G7" s="8" t="s">
        <v>13</v>
      </c>
      <c r="I7" s="11"/>
    </row>
    <row r="8" s="2" customFormat="1" ht="11.25" spans="1:9">
      <c r="A8" s="8">
        <v>6</v>
      </c>
      <c r="B8" s="11" t="s">
        <v>23</v>
      </c>
      <c r="C8" s="11">
        <v>0</v>
      </c>
      <c r="D8" s="8" t="s">
        <v>11</v>
      </c>
      <c r="E8" s="11" t="s">
        <v>24</v>
      </c>
      <c r="F8" s="11">
        <f>C8*1.4286/1000</f>
        <v>0</v>
      </c>
      <c r="G8" s="8" t="s">
        <v>13</v>
      </c>
      <c r="I8" s="11"/>
    </row>
    <row r="9" s="2" customFormat="1" ht="11.25" spans="1:9">
      <c r="A9" s="8">
        <v>7</v>
      </c>
      <c r="B9" s="11" t="s">
        <v>25</v>
      </c>
      <c r="C9" s="11">
        <v>0</v>
      </c>
      <c r="D9" s="8" t="s">
        <v>11</v>
      </c>
      <c r="E9" s="11" t="s">
        <v>26</v>
      </c>
      <c r="F9" s="11">
        <f>C9*1.4714/1000</f>
        <v>0</v>
      </c>
      <c r="G9" s="8" t="s">
        <v>13</v>
      </c>
      <c r="I9" s="11"/>
    </row>
    <row r="10" s="2" customFormat="1" ht="11.25" spans="1:9">
      <c r="A10" s="8">
        <v>8</v>
      </c>
      <c r="B10" s="11" t="s">
        <v>27</v>
      </c>
      <c r="C10" s="11">
        <v>0</v>
      </c>
      <c r="D10" s="8" t="s">
        <v>11</v>
      </c>
      <c r="E10" s="11" t="s">
        <v>26</v>
      </c>
      <c r="F10" s="11">
        <f>C10*1.4714/1000</f>
        <v>0</v>
      </c>
      <c r="G10" s="8" t="s">
        <v>13</v>
      </c>
      <c r="I10" s="11"/>
    </row>
    <row r="11" s="2" customFormat="1" ht="11.25" spans="1:9">
      <c r="A11" s="8">
        <v>9</v>
      </c>
      <c r="B11" s="11" t="s">
        <v>28</v>
      </c>
      <c r="C11" s="11">
        <v>0</v>
      </c>
      <c r="D11" s="8" t="s">
        <v>11</v>
      </c>
      <c r="E11" s="11" t="s">
        <v>29</v>
      </c>
      <c r="F11" s="11">
        <f>C11*1.4571/1000</f>
        <v>0</v>
      </c>
      <c r="G11" s="8" t="s">
        <v>13</v>
      </c>
      <c r="I11" s="11"/>
    </row>
    <row r="12" s="2" customFormat="1" ht="11.25" spans="1:9">
      <c r="A12" s="8">
        <v>10</v>
      </c>
      <c r="B12" s="11" t="s">
        <v>30</v>
      </c>
      <c r="C12" s="11">
        <v>0</v>
      </c>
      <c r="D12" s="8" t="s">
        <v>11</v>
      </c>
      <c r="E12" s="11" t="s">
        <v>24</v>
      </c>
      <c r="F12" s="11">
        <f>C12*1.4286/1000</f>
        <v>0</v>
      </c>
      <c r="G12" s="8" t="s">
        <v>13</v>
      </c>
      <c r="I12" s="11"/>
    </row>
    <row r="13" s="2" customFormat="1" ht="11.25" spans="1:9">
      <c r="A13" s="8">
        <v>11</v>
      </c>
      <c r="B13" s="11" t="s">
        <v>31</v>
      </c>
      <c r="C13" s="11"/>
      <c r="D13" s="8" t="s">
        <v>11</v>
      </c>
      <c r="E13" s="11" t="s">
        <v>32</v>
      </c>
      <c r="F13" s="11">
        <f>C13*1.7143/1000</f>
        <v>0</v>
      </c>
      <c r="G13" s="8" t="s">
        <v>13</v>
      </c>
      <c r="I13" s="11"/>
    </row>
    <row r="14" s="2" customFormat="1" ht="11.25" spans="1:9">
      <c r="A14" s="8">
        <v>12</v>
      </c>
      <c r="B14" s="11" t="s">
        <v>33</v>
      </c>
      <c r="C14" s="11">
        <v>0</v>
      </c>
      <c r="D14" s="8" t="s">
        <v>34</v>
      </c>
      <c r="E14" s="11" t="s">
        <v>35</v>
      </c>
      <c r="F14" s="11">
        <f>C14*1.5714/1000</f>
        <v>0</v>
      </c>
      <c r="G14" s="8" t="s">
        <v>13</v>
      </c>
      <c r="I14" s="11"/>
    </row>
    <row r="15" s="2" customFormat="1" ht="11.25" spans="1:9">
      <c r="A15" s="8">
        <v>13</v>
      </c>
      <c r="B15" s="11" t="s">
        <v>36</v>
      </c>
      <c r="C15" s="11">
        <v>0</v>
      </c>
      <c r="D15" s="8" t="s">
        <v>34</v>
      </c>
      <c r="E15" s="11" t="s">
        <v>37</v>
      </c>
      <c r="F15" s="11">
        <f>C15*1.33/1000</f>
        <v>0</v>
      </c>
      <c r="G15" s="8" t="s">
        <v>13</v>
      </c>
      <c r="I15" s="11"/>
    </row>
    <row r="16" s="2" customFormat="1" ht="11.25" spans="1:9">
      <c r="A16" s="8">
        <v>14</v>
      </c>
      <c r="B16" s="11" t="s">
        <v>38</v>
      </c>
      <c r="C16" s="11">
        <v>0</v>
      </c>
      <c r="D16" s="8" t="s">
        <v>34</v>
      </c>
      <c r="E16" s="11" t="s">
        <v>39</v>
      </c>
      <c r="F16" s="11">
        <f>C16*1.2143/1000</f>
        <v>0</v>
      </c>
      <c r="G16" s="8" t="s">
        <v>13</v>
      </c>
      <c r="I16" s="11"/>
    </row>
    <row r="17" s="2" customFormat="1" ht="33.75" spans="1:9">
      <c r="A17" s="8">
        <v>15</v>
      </c>
      <c r="B17" s="11" t="s">
        <v>40</v>
      </c>
      <c r="C17" s="11">
        <v>0</v>
      </c>
      <c r="D17" s="8" t="s">
        <v>34</v>
      </c>
      <c r="E17" s="11" t="s">
        <v>41</v>
      </c>
      <c r="F17" s="11">
        <f>C17*I17/1000</f>
        <v>0</v>
      </c>
      <c r="G17" s="8" t="s">
        <v>13</v>
      </c>
      <c r="H17" s="12" t="s">
        <v>20</v>
      </c>
      <c r="I17" s="16">
        <v>0.5087</v>
      </c>
    </row>
    <row r="18" s="2" customFormat="1" ht="22.5" spans="1:9">
      <c r="A18" s="8">
        <v>16</v>
      </c>
      <c r="B18" s="11" t="s">
        <v>42</v>
      </c>
      <c r="C18" s="11">
        <v>0</v>
      </c>
      <c r="D18" s="8" t="s">
        <v>34</v>
      </c>
      <c r="E18" s="11" t="s">
        <v>43</v>
      </c>
      <c r="F18" s="11">
        <f>C18*I18/1000</f>
        <v>0</v>
      </c>
      <c r="G18" s="8" t="s">
        <v>13</v>
      </c>
      <c r="H18" s="12" t="s">
        <v>20</v>
      </c>
      <c r="I18" s="16">
        <v>0.5933</v>
      </c>
    </row>
    <row r="19" s="2" customFormat="1" ht="11.25" spans="1:9">
      <c r="A19" s="8"/>
      <c r="B19" s="11" t="s">
        <v>44</v>
      </c>
      <c r="C19" s="11"/>
      <c r="D19" s="8"/>
      <c r="E19" s="11"/>
      <c r="F19" s="11"/>
      <c r="G19" s="8"/>
      <c r="I19" s="11"/>
    </row>
    <row r="20" s="2" customFormat="1" ht="22.5" spans="1:9">
      <c r="A20" s="8">
        <v>17</v>
      </c>
      <c r="B20" s="11" t="s">
        <v>45</v>
      </c>
      <c r="C20" s="11">
        <v>0</v>
      </c>
      <c r="D20" s="8" t="s">
        <v>34</v>
      </c>
      <c r="E20" s="11" t="s">
        <v>46</v>
      </c>
      <c r="F20" s="11">
        <f>C20*0.1786/1000</f>
        <v>0</v>
      </c>
      <c r="G20" s="8" t="s">
        <v>13</v>
      </c>
      <c r="I20" s="11"/>
    </row>
    <row r="21" s="2" customFormat="1" ht="22.5" spans="1:9">
      <c r="A21" s="8">
        <v>18</v>
      </c>
      <c r="B21" s="11" t="s">
        <v>47</v>
      </c>
      <c r="C21" s="11">
        <v>0</v>
      </c>
      <c r="D21" s="8" t="s">
        <v>34</v>
      </c>
      <c r="E21" s="11" t="s">
        <v>48</v>
      </c>
      <c r="F21" s="11">
        <f>C21*0.6571/1000</f>
        <v>0</v>
      </c>
      <c r="G21" s="8" t="s">
        <v>13</v>
      </c>
      <c r="I21" s="11"/>
    </row>
    <row r="22" s="2" customFormat="1" ht="22.5" spans="1:9">
      <c r="A22" s="8">
        <v>19</v>
      </c>
      <c r="B22" s="11" t="s">
        <v>49</v>
      </c>
      <c r="C22" s="11">
        <v>0</v>
      </c>
      <c r="D22" s="8" t="s">
        <v>34</v>
      </c>
      <c r="E22" s="11" t="s">
        <v>39</v>
      </c>
      <c r="F22" s="11">
        <f>C22*1.2143/1000</f>
        <v>0</v>
      </c>
      <c r="G22" s="8" t="s">
        <v>13</v>
      </c>
      <c r="I22" s="11"/>
    </row>
    <row r="23" s="2" customFormat="1" ht="11.25" spans="1:9">
      <c r="A23" s="8">
        <v>20</v>
      </c>
      <c r="B23" s="11" t="s">
        <v>50</v>
      </c>
      <c r="C23" s="11">
        <v>0</v>
      </c>
      <c r="D23" s="8" t="s">
        <v>34</v>
      </c>
      <c r="E23" s="11" t="s">
        <v>51</v>
      </c>
      <c r="F23" s="11">
        <f>C23*0.5571/1000</f>
        <v>0</v>
      </c>
      <c r="G23" s="8" t="s">
        <v>13</v>
      </c>
      <c r="I23" s="11"/>
    </row>
    <row r="24" s="2" customFormat="1" ht="22.5" spans="1:9">
      <c r="A24" s="8">
        <v>21</v>
      </c>
      <c r="B24" s="11" t="s">
        <v>52</v>
      </c>
      <c r="C24" s="11">
        <v>0</v>
      </c>
      <c r="D24" s="8" t="s">
        <v>34</v>
      </c>
      <c r="E24" s="11" t="s">
        <v>53</v>
      </c>
      <c r="F24" s="11">
        <f>C24*0.5143/1000</f>
        <v>0</v>
      </c>
      <c r="G24" s="8" t="s">
        <v>13</v>
      </c>
      <c r="I24" s="11"/>
    </row>
    <row r="25" s="2" customFormat="1" ht="11.25" spans="1:9">
      <c r="A25" s="8">
        <v>22</v>
      </c>
      <c r="B25" s="11" t="s">
        <v>54</v>
      </c>
      <c r="C25" s="11">
        <v>0</v>
      </c>
      <c r="D25" s="8" t="s">
        <v>34</v>
      </c>
      <c r="E25" s="11" t="s">
        <v>55</v>
      </c>
      <c r="F25" s="11">
        <f>C25*0.3571/1000</f>
        <v>0</v>
      </c>
      <c r="G25" s="8" t="s">
        <v>13</v>
      </c>
      <c r="I25" s="11"/>
    </row>
    <row r="26" s="2" customFormat="1" ht="22.5" spans="1:9">
      <c r="A26" s="8">
        <v>23</v>
      </c>
      <c r="B26" s="11" t="s">
        <v>56</v>
      </c>
      <c r="C26" s="11">
        <v>0</v>
      </c>
      <c r="D26" s="8" t="s">
        <v>57</v>
      </c>
      <c r="E26" s="11" t="s">
        <v>58</v>
      </c>
      <c r="F26" s="11">
        <f>C26*0.404/1000</f>
        <v>0</v>
      </c>
      <c r="G26" s="8" t="s">
        <v>13</v>
      </c>
      <c r="I26" s="11"/>
    </row>
    <row r="27" s="2" customFormat="1" ht="22.5" spans="1:9">
      <c r="A27" s="8">
        <v>24</v>
      </c>
      <c r="B27" s="11" t="s">
        <v>59</v>
      </c>
      <c r="C27" s="11">
        <v>0</v>
      </c>
      <c r="D27" s="8" t="s">
        <v>57</v>
      </c>
      <c r="E27" s="11" t="s">
        <v>60</v>
      </c>
      <c r="F27" s="11">
        <f>C27*0.1229/1000</f>
        <v>0</v>
      </c>
      <c r="G27" s="8" t="s">
        <v>13</v>
      </c>
      <c r="I27" s="11"/>
    </row>
    <row r="28" s="2" customFormat="1" ht="11.25" spans="1:9">
      <c r="A28" s="8">
        <v>25</v>
      </c>
      <c r="B28" s="11" t="s">
        <v>61</v>
      </c>
      <c r="C28" s="11">
        <v>0</v>
      </c>
      <c r="D28" s="8" t="s">
        <v>62</v>
      </c>
      <c r="E28" s="11" t="s">
        <v>63</v>
      </c>
      <c r="F28" s="11">
        <f>C28*0.03412/1000</f>
        <v>0</v>
      </c>
      <c r="G28" s="8" t="s">
        <v>13</v>
      </c>
      <c r="I28" s="11"/>
    </row>
    <row r="29" s="2" customFormat="1" ht="23.25" spans="1:9">
      <c r="A29" s="8">
        <v>26</v>
      </c>
      <c r="B29" s="11" t="s">
        <v>61</v>
      </c>
      <c r="C29" s="11">
        <v>0</v>
      </c>
      <c r="D29" s="8" t="s">
        <v>64</v>
      </c>
      <c r="E29" s="11" t="s">
        <v>65</v>
      </c>
      <c r="F29" s="11">
        <f>C29*0.14286/1000</f>
        <v>0</v>
      </c>
      <c r="G29" s="8" t="s">
        <v>13</v>
      </c>
      <c r="H29" s="13"/>
      <c r="I29" s="11"/>
    </row>
    <row r="30" s="1" customFormat="1" ht="11.25" spans="1:7">
      <c r="A30" s="14"/>
      <c r="D30" s="14"/>
      <c r="E30" s="8" t="s">
        <v>66</v>
      </c>
      <c r="F30" s="15">
        <f>SUM(F3:F29)</f>
        <v>0</v>
      </c>
      <c r="G30" s="7" t="s">
        <v>13</v>
      </c>
    </row>
  </sheetData>
  <mergeCells count="1">
    <mergeCell ref="B1:E1"/>
  </mergeCells>
  <hyperlinks>
    <hyperlink ref="C1" location="高新企业填表指导书!E70"/>
    <hyperlink ref="F1" location="二、经济概况!E34" display="返回经济概况表"/>
  </hyperlinks>
  <pageMargins left="0.75" right="0.75" top="1" bottom="1" header="0.5" footer="0.5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kw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能源折算表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山东亚太生产力促进中心</dc:creator>
  <cp:lastModifiedBy>Sky123.Org</cp:lastModifiedBy>
  <dcterms:created xsi:type="dcterms:W3CDTF">2005-10-08T06:30:21Z</dcterms:created>
  <cp:lastPrinted>2010-11-30T05:34:38Z</cp:lastPrinted>
  <dcterms:modified xsi:type="dcterms:W3CDTF">2016-02-01T02:18:23Z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